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<sst xmlns="http://schemas.openxmlformats.org/spreadsheetml/2006/main" count="510" uniqueCount="169">
  <si>
    <t>OSP</t>
  </si>
  <si>
    <t>Lp.</t>
  </si>
  <si>
    <t>Nazwa obiektu</t>
  </si>
  <si>
    <t>Adres</t>
  </si>
  <si>
    <t>nr PPE</t>
  </si>
  <si>
    <t>Nr odbiorcy (ewidencyjny)</t>
  </si>
  <si>
    <t>Nr licznika</t>
  </si>
  <si>
    <t>Grupa taryfowa</t>
  </si>
  <si>
    <t>Moc umowna kW</t>
  </si>
  <si>
    <t>Płatnik/ Nabywca</t>
  </si>
  <si>
    <t>Adres Płatnika</t>
  </si>
  <si>
    <t>NIP Płatnika</t>
  </si>
  <si>
    <t>Odbiorca</t>
  </si>
  <si>
    <t>Kod</t>
  </si>
  <si>
    <t>Miejscowość</t>
  </si>
  <si>
    <t>NIP odbiorcy</t>
  </si>
  <si>
    <t>Remiza Ochotniczej Straży Pożarnej Panki</t>
  </si>
  <si>
    <t>42-140 Panki, ul. Tysiąclecia 1</t>
  </si>
  <si>
    <t>590322428500490629</t>
  </si>
  <si>
    <t>85/0004722</t>
  </si>
  <si>
    <t>322056097447</t>
  </si>
  <si>
    <t>C12B</t>
  </si>
  <si>
    <t>Gmina Panki</t>
  </si>
  <si>
    <t>ul. Tysiąclecia 5 42-140 Panki</t>
  </si>
  <si>
    <t> 574-20-54-525</t>
  </si>
  <si>
    <t> Gmina Panki</t>
  </si>
  <si>
    <t>42-140</t>
  </si>
  <si>
    <t>Panki</t>
  </si>
  <si>
    <t> ul. Tysiąclecia 5</t>
  </si>
  <si>
    <t>Remiza Ochotniczej Straży Pożarnej Janiki</t>
  </si>
  <si>
    <t>42-140 Panki, Janiki 4</t>
  </si>
  <si>
    <t>590322428500490636</t>
  </si>
  <si>
    <t>85/0004723</t>
  </si>
  <si>
    <t>71652212</t>
  </si>
  <si>
    <t>Remiza Ochotniczej Straży Pożarnej Aleksandrów</t>
  </si>
  <si>
    <t>42-140 Panki, Aleksandrów 22</t>
  </si>
  <si>
    <t>590322428500495549</t>
  </si>
  <si>
    <t>85/0004309</t>
  </si>
  <si>
    <t>322056097425</t>
  </si>
  <si>
    <t>Remiza Ochotniczej Straży Pożarnej Praszczyki</t>
  </si>
  <si>
    <t>42-140 Panki Praszczyki 80</t>
  </si>
  <si>
    <t>590322428500490612</t>
  </si>
  <si>
    <t>85/0004721</t>
  </si>
  <si>
    <t>322056097839</t>
  </si>
  <si>
    <t>Remiza Ochotniczej Straży Pożarnej Cyganka</t>
  </si>
  <si>
    <t>42-140 Panki, Cyganka 41A</t>
  </si>
  <si>
    <t>590322428500090355</t>
  </si>
  <si>
    <t>85/8601065</t>
  </si>
  <si>
    <t>10229527</t>
  </si>
  <si>
    <t>C11</t>
  </si>
  <si>
    <t>Remiza Ochotniczej Straży Pożarnej Konieczki</t>
  </si>
  <si>
    <t>42-140 Konieczki, Konieczki</t>
  </si>
  <si>
    <t>590322428500495518</t>
  </si>
  <si>
    <t>85/0004306</t>
  </si>
  <si>
    <t>71655746</t>
  </si>
  <si>
    <t>Remiza Ochotniczej Straży Pożarnej w Kostrzynie</t>
  </si>
  <si>
    <t>42-140 Panki, Kostrzyna 6</t>
  </si>
  <si>
    <t>590322428500391445</t>
  </si>
  <si>
    <t>85/8611020</t>
  </si>
  <si>
    <t>322056060710</t>
  </si>
  <si>
    <t>Remiza Ochotniczej Straży Pożarnej w Kawkach</t>
  </si>
  <si>
    <t>42-140 Panki,  Kawki 0</t>
  </si>
  <si>
    <t>590322428500393326</t>
  </si>
  <si>
    <t>85/8642002</t>
  </si>
  <si>
    <t>11146059</t>
  </si>
  <si>
    <t>Urząd</t>
  </si>
  <si>
    <t>Oświetlenie Biura</t>
  </si>
  <si>
    <t>42-140 Panki Tysiąclecia 5</t>
  </si>
  <si>
    <t>590322428500495532</t>
  </si>
  <si>
    <t>85/0004308</t>
  </si>
  <si>
    <t>322056097826</t>
  </si>
  <si>
    <t>GOKiS</t>
  </si>
  <si>
    <t>Gminny Ośrodek Kultury i Sportu w Pankach</t>
  </si>
  <si>
    <t>42-140 Panki, ul. Czestochowska 13 B</t>
  </si>
  <si>
    <t>ENID_3051044687</t>
  </si>
  <si>
    <t>85/0004336</t>
  </si>
  <si>
    <t> 574-19-67-637</t>
  </si>
  <si>
    <t> Gminny Ośrodek Kultury i Sportu w Pankach</t>
  </si>
  <si>
    <t>ul. Ogrodowa 11</t>
  </si>
  <si>
    <t>42-140 Panki, ul. 1 Maja 14</t>
  </si>
  <si>
    <t>ENID_3051044771</t>
  </si>
  <si>
    <t>85/0004371</t>
  </si>
  <si>
    <t xml:space="preserve">42-140 </t>
  </si>
  <si>
    <t>Biblioteka</t>
  </si>
  <si>
    <t>Płatnik/Nabywca</t>
  </si>
  <si>
    <t>Gminna Biblioteka Publiczna w Pankach</t>
  </si>
  <si>
    <t>42-140 Panki, ul. 1 Maja 8/10</t>
  </si>
  <si>
    <t>ENID_3051044686</t>
  </si>
  <si>
    <t>85/0004335</t>
  </si>
  <si>
    <t>01302863</t>
  </si>
  <si>
    <t> 574-19-67-666</t>
  </si>
  <si>
    <t> Gminna Biblioteka Publiczna w Pankach</t>
  </si>
  <si>
    <t> ul. 1 Maja 8/10</t>
  </si>
  <si>
    <t>GOPS</t>
  </si>
  <si>
    <t>Gminny Ośrodek Pomocy Społecznej w Pankach</t>
  </si>
  <si>
    <t>42-140 Panki, ul. Tysiąclecia 5</t>
  </si>
  <si>
    <t>ENID_3051044695</t>
  </si>
  <si>
    <t>85/0004344</t>
  </si>
  <si>
    <t> Gminny Ośrodek Pomocy Społecznej w Pankach</t>
  </si>
  <si>
    <t>Lokale</t>
  </si>
  <si>
    <t>Lokal użytkowy</t>
  </si>
  <si>
    <t>42-140 Panki 1 Maja 13/11</t>
  </si>
  <si>
    <t>590322428500495556</t>
  </si>
  <si>
    <t>85/0004310</t>
  </si>
  <si>
    <t>97802714</t>
  </si>
  <si>
    <t>42-140 Panki 1 Maja 13</t>
  </si>
  <si>
    <t>590322428500497246</t>
  </si>
  <si>
    <t>85/0004312</t>
  </si>
  <si>
    <t>70297151</t>
  </si>
  <si>
    <t>ul. Tysiąclecia 5</t>
  </si>
  <si>
    <t>G11</t>
  </si>
  <si>
    <t>Lokal Mieszkalny</t>
  </si>
  <si>
    <t>42-140 Panki, ul. 1 Maja 13/2</t>
  </si>
  <si>
    <t>590322428500085856</t>
  </si>
  <si>
    <t>85/6037017</t>
  </si>
  <si>
    <t>83392995</t>
  </si>
  <si>
    <t>42-140 Panki, ul. 1 Maja 13/13</t>
  </si>
  <si>
    <t>590322428500305701</t>
  </si>
  <si>
    <t>85/8612087</t>
  </si>
  <si>
    <t>26449827</t>
  </si>
  <si>
    <t>Szkoły</t>
  </si>
  <si>
    <t>Szkoła Podstawowa w Pankach</t>
  </si>
  <si>
    <t>42-140 Panki, ul Tysiąclecia 17</t>
  </si>
  <si>
    <t>ENID_3051044684</t>
  </si>
  <si>
    <t>85/0004333</t>
  </si>
  <si>
    <t>Szkoła Podstawowa im. Tadeusza Kościuszki w Pankach</t>
  </si>
  <si>
    <t>ul. Tysiąclecia 17</t>
  </si>
  <si>
    <t>Szkoła Podstawowa w Konieczkach</t>
  </si>
  <si>
    <t>42-140 Panki, Konieczki 64</t>
  </si>
  <si>
    <t>ENID_3051044685</t>
  </si>
  <si>
    <t>85/0004334</t>
  </si>
  <si>
    <t>Szkoła Podstawowa im. Jana Pawła II w Konieczkach</t>
  </si>
  <si>
    <t>ul. Konieczki 64</t>
  </si>
  <si>
    <t>Szkoła Podstawowa w Aleksandrowie</t>
  </si>
  <si>
    <t>42-140 Panki, Aleksandrów 31</t>
  </si>
  <si>
    <t>ENID_3051044688</t>
  </si>
  <si>
    <t>85/0004337</t>
  </si>
  <si>
    <t>Szkoła Podstawowa im.Stanisława Staszica w Aleksandrowie</t>
  </si>
  <si>
    <t>Aleksandrów 31</t>
  </si>
  <si>
    <t>Przedszkola</t>
  </si>
  <si>
    <t xml:space="preserve"> Przedszkole w Pankach</t>
  </si>
  <si>
    <t>42-140 Panki, Praszczyki 80</t>
  </si>
  <si>
    <t>ENID_3051044692</t>
  </si>
  <si>
    <t>85/0004341</t>
  </si>
  <si>
    <t>01302856</t>
  </si>
  <si>
    <t>ul. 1 Maja 7a</t>
  </si>
  <si>
    <t>42-140 Panki, ul. 1 Maja 7a</t>
  </si>
  <si>
    <t>ENID_3051044691</t>
  </si>
  <si>
    <t>85/0004340</t>
  </si>
  <si>
    <t>Hala sportowa</t>
  </si>
  <si>
    <t>Sala Gimnastyczna</t>
  </si>
  <si>
    <t xml:space="preserve">42-140 Panki, Ogrodowa dz. Nr. 414/4 </t>
  </si>
  <si>
    <t>590322428500001658</t>
  </si>
  <si>
    <t xml:space="preserve"> </t>
  </si>
  <si>
    <t>96832188</t>
  </si>
  <si>
    <t>C21</t>
  </si>
  <si>
    <t>Oświetlenie boiska</t>
  </si>
  <si>
    <t>Oświetlenie  boiska</t>
  </si>
  <si>
    <t>42-140 Panki Częstochowska 13</t>
  </si>
  <si>
    <t>590322428500497277</t>
  </si>
  <si>
    <t>85/0004315</t>
  </si>
  <si>
    <t>70297157</t>
  </si>
  <si>
    <t>RAZEM</t>
  </si>
  <si>
    <t>Szacunkowe zużycie energii w okresie obowiązywania umowy - 2  m-cy [MWh]</t>
  </si>
  <si>
    <t>Gminny
Ośrodek
Kultury i
Sportu w
Pankach</t>
  </si>
  <si>
    <t>Gminna
Biblioteka
Publiczna w
Pankach</t>
  </si>
  <si>
    <t>42-140 Panki, ul.
1 Maja 8/10</t>
  </si>
  <si>
    <t>Szacunkowe zużycie energii w okresie obowiązywania umowy - 1  m-ca [MWh]</t>
  </si>
  <si>
    <t>Szacunkowe zużycie energii w okresie obowiązywania umowy - 1  m-cy [MWh]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</si>
</sst>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49" fontId="38" fillId="34" borderId="10" xfId="0" applyNumberFormat="1" applyFont="1" applyFill="1" applyBorder="1" applyAlignment="1">
      <alignment horizontal="center" vertical="center" wrapText="1"/>
    </xf>
    <xf numFmtId="2" fontId="38" fillId="34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vertical="center"/>
    </xf>
    <xf numFmtId="179" fontId="38" fillId="34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SheetLayoutView="100" zoomScalePageLayoutView="0" workbookViewId="0" topLeftCell="A14">
      <selection activeCell="Q17" sqref="Q17"/>
    </sheetView>
  </sheetViews>
  <sheetFormatPr defaultColWidth="8.796875" defaultRowHeight="14.25"/>
  <cols>
    <col min="1" max="1" width="4.59765625" style="1" customWidth="1"/>
    <col min="2" max="2" width="21.69921875" style="1" customWidth="1"/>
    <col min="3" max="3" width="15.09765625" style="1" customWidth="1"/>
    <col min="4" max="4" width="20.8984375" style="1" customWidth="1"/>
    <col min="5" max="5" width="15.09765625" style="1" customWidth="1"/>
    <col min="6" max="6" width="15.19921875" style="1" customWidth="1"/>
    <col min="7" max="8" width="9" style="1" customWidth="1"/>
    <col min="9" max="9" width="15.19921875" style="1" customWidth="1"/>
    <col min="10" max="10" width="11.59765625" style="1" customWidth="1"/>
    <col min="11" max="11" width="14.59765625" style="1" customWidth="1"/>
    <col min="12" max="12" width="15.5" style="1" customWidth="1"/>
    <col min="13" max="13" width="15" style="1" customWidth="1"/>
    <col min="14" max="14" width="9" style="1" customWidth="1"/>
    <col min="15" max="15" width="11.5" style="1" customWidth="1"/>
    <col min="16" max="16" width="16.3984375" style="1" customWidth="1"/>
    <col min="17" max="17" width="17.3984375" style="1" customWidth="1"/>
    <col min="18" max="16384" width="9" style="1" customWidth="1"/>
  </cols>
  <sheetData>
    <row r="1" spans="1:17" ht="14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67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167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3</v>
      </c>
      <c r="Q2" s="3" t="s">
        <v>15</v>
      </c>
    </row>
    <row r="3" spans="1:17" ht="22.5">
      <c r="A3" s="4">
        <v>1</v>
      </c>
      <c r="B3" s="4" t="s">
        <v>16</v>
      </c>
      <c r="C3" s="4" t="s">
        <v>17</v>
      </c>
      <c r="D3" s="5" t="s">
        <v>18</v>
      </c>
      <c r="E3" s="4" t="s">
        <v>19</v>
      </c>
      <c r="F3" s="5" t="s">
        <v>20</v>
      </c>
      <c r="G3" s="4" t="s">
        <v>21</v>
      </c>
      <c r="H3" s="4">
        <v>20</v>
      </c>
      <c r="I3" s="6">
        <f>1.89/12*1</f>
        <v>0.1575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27</v>
      </c>
      <c r="P3" s="4" t="s">
        <v>28</v>
      </c>
      <c r="Q3" s="4" t="s">
        <v>24</v>
      </c>
    </row>
    <row r="4" spans="1:17" ht="22.5">
      <c r="A4" s="4">
        <v>2</v>
      </c>
      <c r="B4" s="4" t="s">
        <v>29</v>
      </c>
      <c r="C4" s="4" t="s">
        <v>30</v>
      </c>
      <c r="D4" s="5" t="s">
        <v>31</v>
      </c>
      <c r="E4" s="4" t="s">
        <v>32</v>
      </c>
      <c r="F4" s="5" t="s">
        <v>33</v>
      </c>
      <c r="G4" s="4" t="s">
        <v>21</v>
      </c>
      <c r="H4" s="4">
        <v>10</v>
      </c>
      <c r="I4" s="6">
        <f>3.8685/12*1</f>
        <v>0.322375</v>
      </c>
      <c r="J4" s="4" t="s">
        <v>22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27</v>
      </c>
      <c r="P4" s="4" t="s">
        <v>28</v>
      </c>
      <c r="Q4" s="4" t="s">
        <v>24</v>
      </c>
    </row>
    <row r="5" spans="1:17" ht="33.75">
      <c r="A5" s="4">
        <v>3</v>
      </c>
      <c r="B5" s="4" t="s">
        <v>34</v>
      </c>
      <c r="C5" s="4" t="s">
        <v>35</v>
      </c>
      <c r="D5" s="5" t="s">
        <v>36</v>
      </c>
      <c r="E5" s="4" t="s">
        <v>37</v>
      </c>
      <c r="F5" s="5" t="s">
        <v>38</v>
      </c>
      <c r="G5" s="4" t="s">
        <v>21</v>
      </c>
      <c r="H5" s="4">
        <v>17</v>
      </c>
      <c r="I5" s="6">
        <f>0.0324/12*1</f>
        <v>0.0026999999999999997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24</v>
      </c>
    </row>
    <row r="6" spans="1:17" ht="33.75">
      <c r="A6" s="4">
        <v>4</v>
      </c>
      <c r="B6" s="4" t="s">
        <v>39</v>
      </c>
      <c r="C6" s="4" t="s">
        <v>40</v>
      </c>
      <c r="D6" s="5" t="s">
        <v>41</v>
      </c>
      <c r="E6" s="4" t="s">
        <v>42</v>
      </c>
      <c r="F6" s="5" t="s">
        <v>43</v>
      </c>
      <c r="G6" s="4" t="s">
        <v>21</v>
      </c>
      <c r="H6" s="4">
        <v>17</v>
      </c>
      <c r="I6" s="6">
        <f>1.134/12*1</f>
        <v>0.09449999999999999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  <c r="O6" s="4" t="s">
        <v>27</v>
      </c>
      <c r="P6" s="4" t="s">
        <v>28</v>
      </c>
      <c r="Q6" s="4" t="s">
        <v>24</v>
      </c>
    </row>
    <row r="7" spans="1:17" ht="30" customHeight="1">
      <c r="A7" s="4">
        <v>5</v>
      </c>
      <c r="B7" s="4" t="s">
        <v>44</v>
      </c>
      <c r="C7" s="4" t="s">
        <v>45</v>
      </c>
      <c r="D7" s="5" t="s">
        <v>46</v>
      </c>
      <c r="E7" s="4" t="s">
        <v>47</v>
      </c>
      <c r="F7" s="5" t="s">
        <v>48</v>
      </c>
      <c r="G7" s="4" t="s">
        <v>49</v>
      </c>
      <c r="H7" s="4">
        <v>10.5</v>
      </c>
      <c r="I7" s="6">
        <f>0.09/12*1</f>
        <v>0.0075</v>
      </c>
      <c r="J7" s="4" t="s">
        <v>22</v>
      </c>
      <c r="K7" s="4" t="s">
        <v>23</v>
      </c>
      <c r="L7" s="4" t="s">
        <v>24</v>
      </c>
      <c r="M7" s="4" t="s">
        <v>22</v>
      </c>
      <c r="N7" s="4" t="s">
        <v>26</v>
      </c>
      <c r="O7" s="4" t="s">
        <v>27</v>
      </c>
      <c r="P7" s="4" t="s">
        <v>28</v>
      </c>
      <c r="Q7" s="4" t="s">
        <v>24</v>
      </c>
    </row>
    <row r="8" spans="1:17" ht="27.75" customHeight="1">
      <c r="A8" s="4">
        <v>6</v>
      </c>
      <c r="B8" s="4" t="s">
        <v>50</v>
      </c>
      <c r="C8" s="4" t="s">
        <v>51</v>
      </c>
      <c r="D8" s="5" t="s">
        <v>52</v>
      </c>
      <c r="E8" s="4" t="s">
        <v>53</v>
      </c>
      <c r="F8" s="5" t="s">
        <v>54</v>
      </c>
      <c r="G8" s="4" t="s">
        <v>21</v>
      </c>
      <c r="H8" s="4">
        <v>11</v>
      </c>
      <c r="I8" s="6">
        <f>1.5072/12*1</f>
        <v>0.12560000000000002</v>
      </c>
      <c r="J8" s="4" t="s">
        <v>22</v>
      </c>
      <c r="K8" s="4" t="s">
        <v>23</v>
      </c>
      <c r="L8" s="4" t="s">
        <v>24</v>
      </c>
      <c r="M8" s="4" t="s">
        <v>25</v>
      </c>
      <c r="N8" s="4" t="s">
        <v>26</v>
      </c>
      <c r="O8" s="4" t="s">
        <v>27</v>
      </c>
      <c r="P8" s="4" t="s">
        <v>28</v>
      </c>
      <c r="Q8" s="4" t="s">
        <v>24</v>
      </c>
    </row>
    <row r="9" spans="1:17" ht="33.75">
      <c r="A9" s="4">
        <v>7</v>
      </c>
      <c r="B9" s="4" t="s">
        <v>55</v>
      </c>
      <c r="C9" s="4" t="s">
        <v>56</v>
      </c>
      <c r="D9" s="5" t="s">
        <v>57</v>
      </c>
      <c r="E9" s="4" t="s">
        <v>58</v>
      </c>
      <c r="F9" s="5" t="s">
        <v>59</v>
      </c>
      <c r="G9" s="4" t="s">
        <v>49</v>
      </c>
      <c r="H9" s="4">
        <v>21</v>
      </c>
      <c r="I9" s="6">
        <f>0.1455/12*1</f>
        <v>0.012124999999999999</v>
      </c>
      <c r="J9" s="4" t="s">
        <v>22</v>
      </c>
      <c r="K9" s="4" t="s">
        <v>23</v>
      </c>
      <c r="L9" s="4" t="s">
        <v>24</v>
      </c>
      <c r="M9" s="4" t="s">
        <v>25</v>
      </c>
      <c r="N9" s="4" t="s">
        <v>26</v>
      </c>
      <c r="O9" s="4" t="s">
        <v>27</v>
      </c>
      <c r="P9" s="4" t="s">
        <v>28</v>
      </c>
      <c r="Q9" s="4" t="s">
        <v>24</v>
      </c>
    </row>
    <row r="10" spans="1:17" ht="33.75">
      <c r="A10" s="4">
        <v>8</v>
      </c>
      <c r="B10" s="4" t="s">
        <v>60</v>
      </c>
      <c r="C10" s="4" t="s">
        <v>61</v>
      </c>
      <c r="D10" s="5" t="s">
        <v>62</v>
      </c>
      <c r="E10" s="4" t="s">
        <v>63</v>
      </c>
      <c r="F10" s="5" t="s">
        <v>64</v>
      </c>
      <c r="G10" s="4" t="s">
        <v>49</v>
      </c>
      <c r="H10" s="4">
        <v>12.9</v>
      </c>
      <c r="I10" s="6">
        <f>0.5535/12*1</f>
        <v>0.046125</v>
      </c>
      <c r="J10" s="4" t="s">
        <v>22</v>
      </c>
      <c r="K10" s="4" t="s">
        <v>23</v>
      </c>
      <c r="L10" s="4" t="s">
        <v>24</v>
      </c>
      <c r="M10" s="4" t="s">
        <v>25</v>
      </c>
      <c r="N10" s="4" t="s">
        <v>26</v>
      </c>
      <c r="O10" s="4" t="s">
        <v>27</v>
      </c>
      <c r="P10" s="4" t="s">
        <v>28</v>
      </c>
      <c r="Q10" s="4" t="s">
        <v>24</v>
      </c>
    </row>
    <row r="11" spans="1:17" ht="19.5" customHeight="1">
      <c r="A11" s="7"/>
      <c r="B11" s="7"/>
      <c r="C11" s="7"/>
      <c r="D11" s="7"/>
      <c r="E11" s="7"/>
      <c r="F11" s="7"/>
      <c r="G11" s="7"/>
      <c r="H11" s="8">
        <f>SUM(H3:H10)</f>
        <v>119.4</v>
      </c>
      <c r="I11" s="8">
        <f>SUM(I3:I10)</f>
        <v>0.768425</v>
      </c>
      <c r="J11" s="7"/>
      <c r="K11" s="7"/>
      <c r="L11" s="7"/>
      <c r="M11" s="7"/>
      <c r="N11" s="7"/>
      <c r="O11" s="7"/>
      <c r="P11" s="7"/>
      <c r="Q11" s="7"/>
    </row>
    <row r="12" spans="1:17" ht="19.5" customHeight="1">
      <c r="A12" s="22" t="s">
        <v>65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67.5">
      <c r="A13" s="9" t="s">
        <v>1</v>
      </c>
      <c r="B13" s="9" t="s">
        <v>2</v>
      </c>
      <c r="C13" s="9" t="s">
        <v>3</v>
      </c>
      <c r="D13" s="9" t="s">
        <v>4</v>
      </c>
      <c r="E13" s="9" t="s">
        <v>5</v>
      </c>
      <c r="F13" s="9" t="s">
        <v>6</v>
      </c>
      <c r="G13" s="9" t="s">
        <v>7</v>
      </c>
      <c r="H13" s="9" t="s">
        <v>8</v>
      </c>
      <c r="I13" s="2" t="s">
        <v>167</v>
      </c>
      <c r="J13" s="9" t="s">
        <v>9</v>
      </c>
      <c r="K13" s="9" t="s">
        <v>10</v>
      </c>
      <c r="L13" s="9" t="s">
        <v>11</v>
      </c>
      <c r="M13" s="9" t="s">
        <v>12</v>
      </c>
      <c r="N13" s="9" t="s">
        <v>13</v>
      </c>
      <c r="O13" s="9" t="s">
        <v>14</v>
      </c>
      <c r="P13" s="9" t="s">
        <v>3</v>
      </c>
      <c r="Q13" s="9" t="s">
        <v>15</v>
      </c>
    </row>
    <row r="14" spans="1:17" ht="22.5">
      <c r="A14" s="4">
        <v>1</v>
      </c>
      <c r="B14" s="4" t="s">
        <v>66</v>
      </c>
      <c r="C14" s="4" t="s">
        <v>67</v>
      </c>
      <c r="D14" s="5" t="s">
        <v>68</v>
      </c>
      <c r="E14" s="4" t="s">
        <v>69</v>
      </c>
      <c r="F14" s="5" t="s">
        <v>70</v>
      </c>
      <c r="G14" s="4" t="s">
        <v>21</v>
      </c>
      <c r="H14" s="4">
        <v>17</v>
      </c>
      <c r="I14" s="6">
        <f>22.755/12*1+1.5</f>
        <v>3.39625</v>
      </c>
      <c r="J14" s="4" t="s">
        <v>22</v>
      </c>
      <c r="K14" s="4" t="s">
        <v>23</v>
      </c>
      <c r="L14" s="4" t="s">
        <v>24</v>
      </c>
      <c r="M14" s="4" t="s">
        <v>25</v>
      </c>
      <c r="N14" s="4" t="s">
        <v>26</v>
      </c>
      <c r="O14" s="4" t="s">
        <v>27</v>
      </c>
      <c r="P14" s="4" t="s">
        <v>28</v>
      </c>
      <c r="Q14" s="4" t="s">
        <v>24</v>
      </c>
    </row>
    <row r="15" spans="1:17" ht="19.5" customHeight="1">
      <c r="A15" s="7"/>
      <c r="B15" s="7"/>
      <c r="C15" s="7"/>
      <c r="D15" s="7"/>
      <c r="E15" s="7"/>
      <c r="F15" s="7"/>
      <c r="G15" s="7"/>
      <c r="H15" s="8">
        <f>SUM(H14)</f>
        <v>17</v>
      </c>
      <c r="I15" s="8">
        <f>SUM(I14)</f>
        <v>3.39625</v>
      </c>
      <c r="J15" s="7"/>
      <c r="K15" s="7"/>
      <c r="L15" s="7"/>
      <c r="M15" s="7"/>
      <c r="N15" s="7"/>
      <c r="O15" s="7"/>
      <c r="P15" s="7"/>
      <c r="Q15" s="7"/>
    </row>
    <row r="16" spans="1:17" ht="19.5" customHeight="1">
      <c r="A16" s="22" t="s">
        <v>71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67.5">
      <c r="A17" s="9" t="s">
        <v>1</v>
      </c>
      <c r="B17" s="9" t="s">
        <v>2</v>
      </c>
      <c r="C17" s="9" t="s">
        <v>3</v>
      </c>
      <c r="D17" s="9" t="s">
        <v>4</v>
      </c>
      <c r="E17" s="9" t="s">
        <v>5</v>
      </c>
      <c r="F17" s="9" t="s">
        <v>6</v>
      </c>
      <c r="G17" s="9" t="s">
        <v>7</v>
      </c>
      <c r="H17" s="9" t="s">
        <v>8</v>
      </c>
      <c r="I17" s="2" t="s">
        <v>167</v>
      </c>
      <c r="J17" s="9" t="s">
        <v>9</v>
      </c>
      <c r="K17" s="9" t="s">
        <v>10</v>
      </c>
      <c r="L17" s="9" t="s">
        <v>11</v>
      </c>
      <c r="M17" s="9" t="s">
        <v>12</v>
      </c>
      <c r="N17" s="9" t="s">
        <v>13</v>
      </c>
      <c r="O17" s="9" t="s">
        <v>14</v>
      </c>
      <c r="P17" s="9" t="s">
        <v>3</v>
      </c>
      <c r="Q17" s="9" t="s">
        <v>15</v>
      </c>
    </row>
    <row r="18" spans="1:17" ht="66.75" customHeight="1">
      <c r="A18" s="4">
        <v>1</v>
      </c>
      <c r="B18" s="4" t="s">
        <v>72</v>
      </c>
      <c r="C18" s="4" t="s">
        <v>73</v>
      </c>
      <c r="D18" s="4" t="s">
        <v>74</v>
      </c>
      <c r="E18" s="4" t="s">
        <v>75</v>
      </c>
      <c r="F18" s="4">
        <v>71655737</v>
      </c>
      <c r="G18" s="4" t="s">
        <v>21</v>
      </c>
      <c r="H18" s="4">
        <v>16</v>
      </c>
      <c r="I18" s="6">
        <f>6/12*1</f>
        <v>0.5</v>
      </c>
      <c r="J18" s="4" t="s">
        <v>164</v>
      </c>
      <c r="K18" s="4" t="s">
        <v>78</v>
      </c>
      <c r="L18" s="4" t="s">
        <v>76</v>
      </c>
      <c r="M18" s="4" t="s">
        <v>72</v>
      </c>
      <c r="N18" s="4" t="s">
        <v>26</v>
      </c>
      <c r="O18" s="4" t="s">
        <v>27</v>
      </c>
      <c r="P18" s="4" t="s">
        <v>78</v>
      </c>
      <c r="Q18" s="4" t="s">
        <v>76</v>
      </c>
    </row>
    <row r="19" spans="1:17" ht="63" customHeight="1">
      <c r="A19" s="4">
        <v>2</v>
      </c>
      <c r="B19" s="4" t="s">
        <v>72</v>
      </c>
      <c r="C19" s="4" t="s">
        <v>79</v>
      </c>
      <c r="D19" s="4" t="s">
        <v>80</v>
      </c>
      <c r="E19" s="4" t="s">
        <v>81</v>
      </c>
      <c r="F19" s="4">
        <v>94009836</v>
      </c>
      <c r="G19" s="4" t="s">
        <v>21</v>
      </c>
      <c r="H19" s="4">
        <v>14</v>
      </c>
      <c r="I19" s="6">
        <f>1.6/12*1</f>
        <v>0.13333333333333333</v>
      </c>
      <c r="J19" s="4" t="s">
        <v>164</v>
      </c>
      <c r="K19" s="4" t="s">
        <v>78</v>
      </c>
      <c r="L19" s="4" t="s">
        <v>76</v>
      </c>
      <c r="M19" s="4" t="s">
        <v>77</v>
      </c>
      <c r="N19" s="4" t="s">
        <v>26</v>
      </c>
      <c r="O19" s="4" t="s">
        <v>27</v>
      </c>
      <c r="P19" s="4" t="s">
        <v>78</v>
      </c>
      <c r="Q19" s="4" t="s">
        <v>76</v>
      </c>
    </row>
    <row r="20" spans="1:17" ht="19.5" customHeight="1">
      <c r="A20" s="10"/>
      <c r="B20" s="10"/>
      <c r="C20" s="10"/>
      <c r="D20" s="10"/>
      <c r="E20" s="10"/>
      <c r="F20" s="10"/>
      <c r="G20" s="10"/>
      <c r="H20" s="11">
        <f>SUM(H18:H19)</f>
        <v>30</v>
      </c>
      <c r="I20" s="11">
        <f>SUM(I18:I19)</f>
        <v>0.6333333333333333</v>
      </c>
      <c r="J20" s="10"/>
      <c r="K20" s="10"/>
      <c r="L20" s="10"/>
      <c r="M20" s="10"/>
      <c r="N20" s="10"/>
      <c r="O20" s="10"/>
      <c r="P20" s="10"/>
      <c r="Q20" s="10"/>
    </row>
    <row r="21" spans="1:17" ht="19.5" customHeight="1">
      <c r="A21" s="22" t="s">
        <v>83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67.5">
      <c r="A22" s="9" t="s">
        <v>1</v>
      </c>
      <c r="B22" s="9" t="s">
        <v>2</v>
      </c>
      <c r="C22" s="9" t="s">
        <v>3</v>
      </c>
      <c r="D22" s="9" t="s">
        <v>4</v>
      </c>
      <c r="E22" s="9" t="s">
        <v>5</v>
      </c>
      <c r="F22" s="9" t="s">
        <v>6</v>
      </c>
      <c r="G22" s="9" t="s">
        <v>7</v>
      </c>
      <c r="H22" s="9" t="s">
        <v>8</v>
      </c>
      <c r="I22" s="2" t="s">
        <v>167</v>
      </c>
      <c r="J22" s="9" t="s">
        <v>84</v>
      </c>
      <c r="K22" s="9" t="s">
        <v>10</v>
      </c>
      <c r="L22" s="9" t="s">
        <v>11</v>
      </c>
      <c r="M22" s="9" t="s">
        <v>12</v>
      </c>
      <c r="N22" s="9" t="s">
        <v>13</v>
      </c>
      <c r="O22" s="9" t="s">
        <v>14</v>
      </c>
      <c r="P22" s="9" t="s">
        <v>3</v>
      </c>
      <c r="Q22" s="9" t="s">
        <v>15</v>
      </c>
    </row>
    <row r="23" spans="1:17" ht="45">
      <c r="A23" s="4">
        <v>1</v>
      </c>
      <c r="B23" s="4" t="s">
        <v>85</v>
      </c>
      <c r="C23" s="4" t="s">
        <v>86</v>
      </c>
      <c r="D23" s="4" t="s">
        <v>87</v>
      </c>
      <c r="E23" s="4" t="s">
        <v>88</v>
      </c>
      <c r="F23" s="5" t="s">
        <v>89</v>
      </c>
      <c r="G23" s="4" t="s">
        <v>21</v>
      </c>
      <c r="H23" s="4">
        <v>5</v>
      </c>
      <c r="I23" s="6">
        <f>1.338/12*1</f>
        <v>0.1115</v>
      </c>
      <c r="J23" s="4" t="s">
        <v>165</v>
      </c>
      <c r="K23" s="4" t="s">
        <v>166</v>
      </c>
      <c r="L23" s="4" t="s">
        <v>90</v>
      </c>
      <c r="M23" s="4" t="s">
        <v>91</v>
      </c>
      <c r="N23" s="4" t="s">
        <v>26</v>
      </c>
      <c r="O23" s="4" t="s">
        <v>27</v>
      </c>
      <c r="P23" s="4" t="s">
        <v>92</v>
      </c>
      <c r="Q23" s="4" t="s">
        <v>90</v>
      </c>
    </row>
    <row r="24" spans="1:17" ht="19.5" customHeight="1">
      <c r="A24" s="7"/>
      <c r="B24" s="7"/>
      <c r="C24" s="7"/>
      <c r="D24" s="7"/>
      <c r="E24" s="7"/>
      <c r="F24" s="7"/>
      <c r="G24" s="7"/>
      <c r="H24" s="8">
        <f>SUM(H23)</f>
        <v>5</v>
      </c>
      <c r="I24" s="8">
        <f>SUM(I23)</f>
        <v>0.1115</v>
      </c>
      <c r="J24" s="7"/>
      <c r="K24" s="7"/>
      <c r="L24" s="7"/>
      <c r="M24" s="7"/>
      <c r="N24" s="7"/>
      <c r="O24" s="7"/>
      <c r="P24" s="7"/>
      <c r="Q24" s="7"/>
    </row>
    <row r="25" spans="1:17" ht="19.5" customHeight="1">
      <c r="A25" s="22" t="s">
        <v>93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67.5">
      <c r="A26" s="9" t="s">
        <v>1</v>
      </c>
      <c r="B26" s="9" t="s">
        <v>2</v>
      </c>
      <c r="C26" s="9" t="s">
        <v>3</v>
      </c>
      <c r="D26" s="9" t="s">
        <v>4</v>
      </c>
      <c r="E26" s="9" t="s">
        <v>5</v>
      </c>
      <c r="F26" s="9" t="s">
        <v>6</v>
      </c>
      <c r="G26" s="9" t="s">
        <v>7</v>
      </c>
      <c r="H26" s="9" t="s">
        <v>8</v>
      </c>
      <c r="I26" s="2" t="s">
        <v>167</v>
      </c>
      <c r="J26" s="9" t="s">
        <v>9</v>
      </c>
      <c r="K26" s="9" t="s">
        <v>10</v>
      </c>
      <c r="L26" s="9" t="s">
        <v>11</v>
      </c>
      <c r="M26" s="9" t="s">
        <v>12</v>
      </c>
      <c r="N26" s="9" t="s">
        <v>13</v>
      </c>
      <c r="O26" s="9" t="s">
        <v>14</v>
      </c>
      <c r="P26" s="9" t="s">
        <v>3</v>
      </c>
      <c r="Q26" s="9" t="s">
        <v>15</v>
      </c>
    </row>
    <row r="27" spans="1:17" ht="63.75" customHeight="1">
      <c r="A27" s="4">
        <v>1</v>
      </c>
      <c r="B27" s="4" t="s">
        <v>94</v>
      </c>
      <c r="C27" s="4" t="s">
        <v>95</v>
      </c>
      <c r="D27" s="4" t="s">
        <v>96</v>
      </c>
      <c r="E27" s="4" t="s">
        <v>97</v>
      </c>
      <c r="F27" s="4">
        <v>80859275</v>
      </c>
      <c r="G27" s="4" t="s">
        <v>49</v>
      </c>
      <c r="H27" s="4">
        <v>5</v>
      </c>
      <c r="I27" s="6">
        <f>12.684/12*1.1</f>
        <v>1.1627</v>
      </c>
      <c r="J27" s="4" t="s">
        <v>22</v>
      </c>
      <c r="K27" s="4" t="s">
        <v>23</v>
      </c>
      <c r="L27" s="4" t="s">
        <v>24</v>
      </c>
      <c r="M27" s="4" t="s">
        <v>98</v>
      </c>
      <c r="N27" s="4" t="s">
        <v>26</v>
      </c>
      <c r="O27" s="4" t="s">
        <v>27</v>
      </c>
      <c r="P27" s="4" t="s">
        <v>28</v>
      </c>
      <c r="Q27" s="4" t="s">
        <v>24</v>
      </c>
    </row>
    <row r="28" spans="1:17" ht="19.5" customHeight="1">
      <c r="A28" s="7"/>
      <c r="B28" s="7"/>
      <c r="C28" s="7"/>
      <c r="D28" s="7"/>
      <c r="E28" s="7"/>
      <c r="F28" s="7"/>
      <c r="G28" s="7"/>
      <c r="H28" s="8">
        <f>SUM(H27)</f>
        <v>5</v>
      </c>
      <c r="I28" s="8">
        <f>SUM(I27)</f>
        <v>1.1627</v>
      </c>
      <c r="J28" s="7"/>
      <c r="K28" s="7"/>
      <c r="L28" s="7"/>
      <c r="M28" s="7"/>
      <c r="N28" s="7"/>
      <c r="O28" s="7"/>
      <c r="P28" s="7"/>
      <c r="Q28" s="7"/>
    </row>
    <row r="29" spans="1:17" ht="19.5" customHeight="1">
      <c r="A29" s="22" t="s">
        <v>99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ht="67.5">
      <c r="A30" s="9" t="s">
        <v>1</v>
      </c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2" t="s">
        <v>168</v>
      </c>
      <c r="J30" s="9" t="s">
        <v>9</v>
      </c>
      <c r="K30" s="9" t="s">
        <v>10</v>
      </c>
      <c r="L30" s="9" t="s">
        <v>11</v>
      </c>
      <c r="M30" s="9" t="s">
        <v>12</v>
      </c>
      <c r="N30" s="9" t="s">
        <v>13</v>
      </c>
      <c r="O30" s="9" t="s">
        <v>14</v>
      </c>
      <c r="P30" s="9" t="s">
        <v>3</v>
      </c>
      <c r="Q30" s="9" t="s">
        <v>15</v>
      </c>
    </row>
    <row r="31" spans="1:17" ht="22.5">
      <c r="A31" s="4">
        <v>1</v>
      </c>
      <c r="B31" s="4" t="s">
        <v>100</v>
      </c>
      <c r="C31" s="4" t="s">
        <v>101</v>
      </c>
      <c r="D31" s="5" t="s">
        <v>102</v>
      </c>
      <c r="E31" s="4" t="s">
        <v>103</v>
      </c>
      <c r="F31" s="5" t="s">
        <v>104</v>
      </c>
      <c r="G31" s="4" t="s">
        <v>21</v>
      </c>
      <c r="H31" s="4">
        <v>4</v>
      </c>
      <c r="I31" s="21">
        <f>0.0048/12*1</f>
        <v>0.00039999999999999996</v>
      </c>
      <c r="J31" s="4" t="s">
        <v>22</v>
      </c>
      <c r="K31" s="4" t="s">
        <v>23</v>
      </c>
      <c r="L31" s="4" t="s">
        <v>24</v>
      </c>
      <c r="M31" s="4" t="s">
        <v>25</v>
      </c>
      <c r="N31" s="4" t="s">
        <v>26</v>
      </c>
      <c r="O31" s="4" t="s">
        <v>27</v>
      </c>
      <c r="P31" s="4" t="s">
        <v>28</v>
      </c>
      <c r="Q31" s="4" t="s">
        <v>24</v>
      </c>
    </row>
    <row r="32" spans="1:17" ht="22.5">
      <c r="A32" s="4">
        <v>2</v>
      </c>
      <c r="B32" s="4" t="s">
        <v>100</v>
      </c>
      <c r="C32" s="4" t="s">
        <v>105</v>
      </c>
      <c r="D32" s="5" t="s">
        <v>106</v>
      </c>
      <c r="E32" s="4" t="s">
        <v>107</v>
      </c>
      <c r="F32" s="5" t="s">
        <v>108</v>
      </c>
      <c r="G32" s="4" t="s">
        <v>21</v>
      </c>
      <c r="H32" s="4">
        <v>5</v>
      </c>
      <c r="I32" s="21">
        <f>0.045/12*1</f>
        <v>0.00375</v>
      </c>
      <c r="J32" s="4" t="s">
        <v>22</v>
      </c>
      <c r="K32" s="4" t="s">
        <v>23</v>
      </c>
      <c r="L32" s="4" t="s">
        <v>24</v>
      </c>
      <c r="M32" s="4" t="s">
        <v>25</v>
      </c>
      <c r="N32" s="4" t="s">
        <v>26</v>
      </c>
      <c r="O32" s="4" t="s">
        <v>27</v>
      </c>
      <c r="P32" s="4" t="s">
        <v>109</v>
      </c>
      <c r="Q32" s="4" t="s">
        <v>24</v>
      </c>
    </row>
    <row r="33" spans="1:17" ht="22.5">
      <c r="A33" s="4">
        <v>3</v>
      </c>
      <c r="B33" s="4" t="s">
        <v>111</v>
      </c>
      <c r="C33" s="4" t="s">
        <v>112</v>
      </c>
      <c r="D33" s="5" t="s">
        <v>113</v>
      </c>
      <c r="E33" s="4" t="s">
        <v>114</v>
      </c>
      <c r="F33" s="5" t="s">
        <v>115</v>
      </c>
      <c r="G33" s="4" t="s">
        <v>110</v>
      </c>
      <c r="H33" s="4">
        <v>4.3</v>
      </c>
      <c r="I33" s="21">
        <f>0.3684/12*1</f>
        <v>0.0307</v>
      </c>
      <c r="J33" s="4" t="s">
        <v>22</v>
      </c>
      <c r="K33" s="4" t="s">
        <v>23</v>
      </c>
      <c r="L33" s="4" t="s">
        <v>24</v>
      </c>
      <c r="M33" s="4" t="s">
        <v>25</v>
      </c>
      <c r="N33" s="4" t="s">
        <v>26</v>
      </c>
      <c r="O33" s="4" t="s">
        <v>27</v>
      </c>
      <c r="P33" s="4" t="s">
        <v>28</v>
      </c>
      <c r="Q33" s="4" t="s">
        <v>24</v>
      </c>
    </row>
    <row r="34" spans="1:17" ht="22.5">
      <c r="A34" s="4">
        <v>4</v>
      </c>
      <c r="B34" s="4" t="s">
        <v>100</v>
      </c>
      <c r="C34" s="4" t="s">
        <v>116</v>
      </c>
      <c r="D34" s="5" t="s">
        <v>117</v>
      </c>
      <c r="E34" s="4" t="s">
        <v>118</v>
      </c>
      <c r="F34" s="5" t="s">
        <v>119</v>
      </c>
      <c r="G34" s="4" t="s">
        <v>49</v>
      </c>
      <c r="H34" s="4">
        <v>5</v>
      </c>
      <c r="I34" s="21">
        <f>0</f>
        <v>0</v>
      </c>
      <c r="J34" s="4" t="s">
        <v>22</v>
      </c>
      <c r="K34" s="4" t="s">
        <v>23</v>
      </c>
      <c r="L34" s="4" t="s">
        <v>24</v>
      </c>
      <c r="M34" s="4" t="s">
        <v>25</v>
      </c>
      <c r="N34" s="4" t="s">
        <v>26</v>
      </c>
      <c r="O34" s="4" t="s">
        <v>27</v>
      </c>
      <c r="P34" s="4" t="s">
        <v>28</v>
      </c>
      <c r="Q34" s="4" t="s">
        <v>24</v>
      </c>
    </row>
    <row r="35" spans="1:17" ht="19.5" customHeight="1">
      <c r="A35" s="7"/>
      <c r="B35" s="7"/>
      <c r="C35" s="7"/>
      <c r="D35" s="7"/>
      <c r="E35" s="7"/>
      <c r="F35" s="7"/>
      <c r="G35" s="7"/>
      <c r="H35" s="8">
        <f>SUM(H31:H34)</f>
        <v>18.3</v>
      </c>
      <c r="I35" s="8">
        <f>SUM(I31:I34)</f>
        <v>0.03485</v>
      </c>
      <c r="J35" s="7"/>
      <c r="K35" s="7"/>
      <c r="L35" s="7"/>
      <c r="M35" s="7"/>
      <c r="N35" s="7"/>
      <c r="O35" s="7"/>
      <c r="P35" s="7"/>
      <c r="Q35" s="7"/>
    </row>
    <row r="36" spans="1:17" ht="19.5" customHeight="1">
      <c r="A36" s="22" t="s">
        <v>120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67.5">
      <c r="A37" s="9" t="s">
        <v>1</v>
      </c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9" t="s">
        <v>8</v>
      </c>
      <c r="I37" s="2" t="s">
        <v>167</v>
      </c>
      <c r="J37" s="9" t="s">
        <v>9</v>
      </c>
      <c r="K37" s="9" t="s">
        <v>10</v>
      </c>
      <c r="L37" s="9" t="s">
        <v>11</v>
      </c>
      <c r="M37" s="9" t="s">
        <v>12</v>
      </c>
      <c r="N37" s="9" t="s">
        <v>13</v>
      </c>
      <c r="O37" s="9" t="s">
        <v>14</v>
      </c>
      <c r="P37" s="9" t="s">
        <v>3</v>
      </c>
      <c r="Q37" s="9" t="s">
        <v>15</v>
      </c>
    </row>
    <row r="38" spans="1:17" ht="56.25">
      <c r="A38" s="4">
        <v>1</v>
      </c>
      <c r="B38" s="4" t="s">
        <v>121</v>
      </c>
      <c r="C38" s="12" t="s">
        <v>122</v>
      </c>
      <c r="D38" s="12" t="s">
        <v>123</v>
      </c>
      <c r="E38" s="12" t="s">
        <v>124</v>
      </c>
      <c r="F38" s="12">
        <v>90745151</v>
      </c>
      <c r="G38" s="4" t="s">
        <v>49</v>
      </c>
      <c r="H38" s="4">
        <v>20</v>
      </c>
      <c r="I38" s="6">
        <f>9.717/12*1+0.4</f>
        <v>1.20975</v>
      </c>
      <c r="J38" s="4" t="s">
        <v>22</v>
      </c>
      <c r="K38" s="4" t="s">
        <v>23</v>
      </c>
      <c r="L38" s="4" t="s">
        <v>24</v>
      </c>
      <c r="M38" s="4" t="s">
        <v>125</v>
      </c>
      <c r="N38" s="12" t="s">
        <v>26</v>
      </c>
      <c r="O38" s="12" t="s">
        <v>27</v>
      </c>
      <c r="P38" s="12" t="s">
        <v>126</v>
      </c>
      <c r="Q38" s="4" t="s">
        <v>24</v>
      </c>
    </row>
    <row r="39" spans="1:17" ht="45">
      <c r="A39" s="4">
        <v>2</v>
      </c>
      <c r="B39" s="4" t="s">
        <v>127</v>
      </c>
      <c r="C39" s="12" t="s">
        <v>128</v>
      </c>
      <c r="D39" s="12" t="s">
        <v>129</v>
      </c>
      <c r="E39" s="12" t="s">
        <v>130</v>
      </c>
      <c r="F39" s="12">
        <v>94381829</v>
      </c>
      <c r="G39" s="12" t="s">
        <v>49</v>
      </c>
      <c r="H39" s="12">
        <v>14</v>
      </c>
      <c r="I39" s="6">
        <f>11.709/12*1+0.3</f>
        <v>1.27575</v>
      </c>
      <c r="J39" s="4" t="s">
        <v>22</v>
      </c>
      <c r="K39" s="4" t="s">
        <v>23</v>
      </c>
      <c r="L39" s="4" t="s">
        <v>24</v>
      </c>
      <c r="M39" s="4" t="s">
        <v>131</v>
      </c>
      <c r="N39" s="12" t="s">
        <v>82</v>
      </c>
      <c r="O39" s="12" t="s">
        <v>27</v>
      </c>
      <c r="P39" s="12" t="s">
        <v>132</v>
      </c>
      <c r="Q39" s="4" t="s">
        <v>24</v>
      </c>
    </row>
    <row r="40" spans="1:17" ht="56.25">
      <c r="A40" s="4">
        <v>3</v>
      </c>
      <c r="B40" s="4" t="s">
        <v>133</v>
      </c>
      <c r="C40" s="12" t="s">
        <v>134</v>
      </c>
      <c r="D40" s="12" t="s">
        <v>135</v>
      </c>
      <c r="E40" s="12" t="s">
        <v>136</v>
      </c>
      <c r="F40" s="12">
        <v>70700732</v>
      </c>
      <c r="G40" s="12" t="s">
        <v>21</v>
      </c>
      <c r="H40" s="12">
        <v>10</v>
      </c>
      <c r="I40" s="6">
        <f>3.486/12*1+0.3</f>
        <v>0.5905</v>
      </c>
      <c r="J40" s="4" t="s">
        <v>22</v>
      </c>
      <c r="K40" s="4" t="s">
        <v>23</v>
      </c>
      <c r="L40" s="4" t="s">
        <v>24</v>
      </c>
      <c r="M40" s="4" t="s">
        <v>137</v>
      </c>
      <c r="N40" s="12" t="s">
        <v>26</v>
      </c>
      <c r="O40" s="12" t="s">
        <v>27</v>
      </c>
      <c r="P40" s="12" t="s">
        <v>138</v>
      </c>
      <c r="Q40" s="4" t="s">
        <v>24</v>
      </c>
    </row>
    <row r="41" spans="1:17" ht="19.5" customHeight="1">
      <c r="A41" s="7"/>
      <c r="B41" s="7"/>
      <c r="C41" s="7"/>
      <c r="D41" s="7"/>
      <c r="E41" s="7"/>
      <c r="F41" s="7"/>
      <c r="G41" s="7"/>
      <c r="H41" s="8">
        <f>SUM(H38:H40)</f>
        <v>44</v>
      </c>
      <c r="I41" s="8">
        <f>SUM(I38:I40)</f>
        <v>3.076</v>
      </c>
      <c r="J41" s="7"/>
      <c r="K41" s="7"/>
      <c r="L41" s="7"/>
      <c r="M41" s="7"/>
      <c r="N41" s="7"/>
      <c r="O41" s="7"/>
      <c r="P41" s="7"/>
      <c r="Q41" s="7"/>
    </row>
    <row r="42" spans="1:17" ht="19.5" customHeight="1">
      <c r="A42" s="22" t="s">
        <v>139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67.5">
      <c r="A43" s="9" t="s">
        <v>1</v>
      </c>
      <c r="B43" s="9" t="s">
        <v>2</v>
      </c>
      <c r="C43" s="9" t="s">
        <v>3</v>
      </c>
      <c r="D43" s="9" t="s">
        <v>4</v>
      </c>
      <c r="E43" s="9" t="s">
        <v>5</v>
      </c>
      <c r="F43" s="9" t="s">
        <v>6</v>
      </c>
      <c r="G43" s="9" t="s">
        <v>7</v>
      </c>
      <c r="H43" s="9" t="s">
        <v>8</v>
      </c>
      <c r="I43" s="2" t="s">
        <v>167</v>
      </c>
      <c r="J43" s="9" t="s">
        <v>9</v>
      </c>
      <c r="K43" s="9" t="s">
        <v>10</v>
      </c>
      <c r="L43" s="9" t="s">
        <v>11</v>
      </c>
      <c r="M43" s="9" t="s">
        <v>12</v>
      </c>
      <c r="N43" s="9" t="s">
        <v>13</v>
      </c>
      <c r="O43" s="9" t="s">
        <v>14</v>
      </c>
      <c r="P43" s="9" t="s">
        <v>3</v>
      </c>
      <c r="Q43" s="9" t="s">
        <v>15</v>
      </c>
    </row>
    <row r="44" spans="1:17" ht="29.25" customHeight="1">
      <c r="A44" s="4">
        <v>1</v>
      </c>
      <c r="B44" s="4" t="s">
        <v>140</v>
      </c>
      <c r="C44" s="12" t="s">
        <v>141</v>
      </c>
      <c r="D44" s="12" t="s">
        <v>142</v>
      </c>
      <c r="E44" s="12" t="s">
        <v>143</v>
      </c>
      <c r="F44" s="13" t="s">
        <v>144</v>
      </c>
      <c r="G44" s="12" t="s">
        <v>49</v>
      </c>
      <c r="H44" s="12">
        <v>5</v>
      </c>
      <c r="I44" s="14">
        <f>4.0635/12*1</f>
        <v>0.338625</v>
      </c>
      <c r="J44" s="4" t="s">
        <v>22</v>
      </c>
      <c r="K44" s="4" t="s">
        <v>23</v>
      </c>
      <c r="L44" s="4" t="s">
        <v>24</v>
      </c>
      <c r="M44" s="4" t="s">
        <v>140</v>
      </c>
      <c r="N44" s="12" t="s">
        <v>82</v>
      </c>
      <c r="O44" s="12" t="s">
        <v>27</v>
      </c>
      <c r="P44" s="12" t="s">
        <v>145</v>
      </c>
      <c r="Q44" s="4" t="s">
        <v>24</v>
      </c>
    </row>
    <row r="45" spans="1:17" ht="26.25" customHeight="1">
      <c r="A45" s="4">
        <v>2</v>
      </c>
      <c r="B45" s="4" t="s">
        <v>140</v>
      </c>
      <c r="C45" s="12" t="s">
        <v>146</v>
      </c>
      <c r="D45" s="12" t="s">
        <v>147</v>
      </c>
      <c r="E45" s="12" t="s">
        <v>148</v>
      </c>
      <c r="F45" s="12">
        <v>71461230</v>
      </c>
      <c r="G45" s="12" t="s">
        <v>49</v>
      </c>
      <c r="H45" s="12">
        <v>17</v>
      </c>
      <c r="I45" s="14">
        <f>4.203/12*1</f>
        <v>0.35025</v>
      </c>
      <c r="J45" s="4" t="s">
        <v>22</v>
      </c>
      <c r="K45" s="4" t="s">
        <v>23</v>
      </c>
      <c r="L45" s="4" t="s">
        <v>24</v>
      </c>
      <c r="M45" s="4" t="s">
        <v>140</v>
      </c>
      <c r="N45" s="12" t="s">
        <v>82</v>
      </c>
      <c r="O45" s="12" t="s">
        <v>27</v>
      </c>
      <c r="P45" s="12" t="s">
        <v>145</v>
      </c>
      <c r="Q45" s="4" t="s">
        <v>24</v>
      </c>
    </row>
    <row r="46" spans="1:17" ht="19.5" customHeight="1">
      <c r="A46" s="7"/>
      <c r="B46" s="7"/>
      <c r="C46" s="7"/>
      <c r="D46" s="7"/>
      <c r="E46" s="7"/>
      <c r="F46" s="7"/>
      <c r="G46" s="7"/>
      <c r="H46" s="8">
        <f>SUM(H44:H45)</f>
        <v>22</v>
      </c>
      <c r="I46" s="8">
        <f>SUM(I44:I45)</f>
        <v>0.688875</v>
      </c>
      <c r="J46" s="7"/>
      <c r="K46" s="7"/>
      <c r="L46" s="7"/>
      <c r="M46" s="7"/>
      <c r="N46" s="7"/>
      <c r="O46" s="7"/>
      <c r="P46" s="7"/>
      <c r="Q46" s="7"/>
    </row>
    <row r="47" spans="1:17" ht="19.5" customHeight="1">
      <c r="A47" s="22" t="s">
        <v>149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spans="1:17" ht="67.5">
      <c r="A48" s="9" t="s">
        <v>1</v>
      </c>
      <c r="B48" s="9" t="s">
        <v>2</v>
      </c>
      <c r="C48" s="9" t="s">
        <v>3</v>
      </c>
      <c r="D48" s="9" t="s">
        <v>4</v>
      </c>
      <c r="E48" s="9" t="s">
        <v>5</v>
      </c>
      <c r="F48" s="9" t="s">
        <v>6</v>
      </c>
      <c r="G48" s="9" t="s">
        <v>7</v>
      </c>
      <c r="H48" s="9" t="s">
        <v>8</v>
      </c>
      <c r="I48" s="2" t="s">
        <v>168</v>
      </c>
      <c r="J48" s="9" t="s">
        <v>9</v>
      </c>
      <c r="K48" s="9" t="s">
        <v>10</v>
      </c>
      <c r="L48" s="9" t="s">
        <v>11</v>
      </c>
      <c r="M48" s="9" t="s">
        <v>12</v>
      </c>
      <c r="N48" s="9" t="s">
        <v>13</v>
      </c>
      <c r="O48" s="9" t="s">
        <v>14</v>
      </c>
      <c r="P48" s="9" t="s">
        <v>3</v>
      </c>
      <c r="Q48" s="9" t="s">
        <v>15</v>
      </c>
    </row>
    <row r="49" spans="1:17" ht="33.75">
      <c r="A49" s="4">
        <v>1</v>
      </c>
      <c r="B49" s="4" t="s">
        <v>150</v>
      </c>
      <c r="C49" s="4" t="s">
        <v>151</v>
      </c>
      <c r="D49" s="20" t="s">
        <v>152</v>
      </c>
      <c r="E49" s="5" t="s">
        <v>153</v>
      </c>
      <c r="F49" s="19" t="s">
        <v>154</v>
      </c>
      <c r="G49" s="4" t="s">
        <v>155</v>
      </c>
      <c r="H49" s="4">
        <v>80</v>
      </c>
      <c r="I49" s="6">
        <f>29.0813333333333/12*1+1</f>
        <v>3.4234444444444416</v>
      </c>
      <c r="J49" s="4" t="s">
        <v>22</v>
      </c>
      <c r="K49" s="4" t="s">
        <v>23</v>
      </c>
      <c r="L49" s="4" t="s">
        <v>24</v>
      </c>
      <c r="M49" s="4" t="s">
        <v>25</v>
      </c>
      <c r="N49" s="4" t="s">
        <v>26</v>
      </c>
      <c r="O49" s="4" t="s">
        <v>27</v>
      </c>
      <c r="P49" s="4" t="s">
        <v>28</v>
      </c>
      <c r="Q49" s="4" t="s">
        <v>24</v>
      </c>
    </row>
    <row r="50" spans="1:17" ht="19.5" customHeight="1">
      <c r="A50" s="7"/>
      <c r="B50" s="7"/>
      <c r="C50" s="7"/>
      <c r="D50" s="7"/>
      <c r="E50" s="7"/>
      <c r="F50" s="7"/>
      <c r="G50" s="7"/>
      <c r="H50" s="8">
        <f>SUM(H49)</f>
        <v>80</v>
      </c>
      <c r="I50" s="8">
        <f>SUM(I49)</f>
        <v>3.4234444444444416</v>
      </c>
      <c r="J50" s="7"/>
      <c r="K50" s="7"/>
      <c r="L50" s="7"/>
      <c r="M50" s="7"/>
      <c r="N50" s="7"/>
      <c r="O50" s="7"/>
      <c r="P50" s="7"/>
      <c r="Q50" s="7"/>
    </row>
    <row r="51" spans="1:17" ht="19.5" customHeight="1">
      <c r="A51" s="22" t="s">
        <v>156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67.5">
      <c r="A52" s="9" t="s">
        <v>1</v>
      </c>
      <c r="B52" s="9" t="s">
        <v>2</v>
      </c>
      <c r="C52" s="9" t="s">
        <v>3</v>
      </c>
      <c r="D52" s="9" t="s">
        <v>4</v>
      </c>
      <c r="E52" s="9" t="s">
        <v>5</v>
      </c>
      <c r="F52" s="9" t="s">
        <v>6</v>
      </c>
      <c r="G52" s="9" t="s">
        <v>7</v>
      </c>
      <c r="H52" s="9" t="s">
        <v>8</v>
      </c>
      <c r="I52" s="2" t="s">
        <v>163</v>
      </c>
      <c r="J52" s="9" t="s">
        <v>9</v>
      </c>
      <c r="K52" s="9" t="s">
        <v>10</v>
      </c>
      <c r="L52" s="9" t="s">
        <v>11</v>
      </c>
      <c r="M52" s="9" t="s">
        <v>12</v>
      </c>
      <c r="N52" s="9" t="s">
        <v>13</v>
      </c>
      <c r="O52" s="9" t="s">
        <v>14</v>
      </c>
      <c r="P52" s="9" t="s">
        <v>3</v>
      </c>
      <c r="Q52" s="9" t="s">
        <v>15</v>
      </c>
    </row>
    <row r="53" spans="1:17" ht="33.75">
      <c r="A53" s="4">
        <v>1</v>
      </c>
      <c r="B53" s="4" t="s">
        <v>157</v>
      </c>
      <c r="C53" s="4" t="s">
        <v>158</v>
      </c>
      <c r="D53" s="5" t="s">
        <v>159</v>
      </c>
      <c r="E53" s="5" t="s">
        <v>160</v>
      </c>
      <c r="F53" s="5" t="s">
        <v>161</v>
      </c>
      <c r="G53" s="4" t="s">
        <v>110</v>
      </c>
      <c r="H53" s="4">
        <v>6</v>
      </c>
      <c r="I53" s="6">
        <f>0.9045/12*1.1</f>
        <v>0.0829125</v>
      </c>
      <c r="J53" s="4" t="s">
        <v>22</v>
      </c>
      <c r="K53" s="4" t="s">
        <v>23</v>
      </c>
      <c r="L53" s="4" t="s">
        <v>24</v>
      </c>
      <c r="M53" s="4" t="s">
        <v>25</v>
      </c>
      <c r="N53" s="4" t="s">
        <v>26</v>
      </c>
      <c r="O53" s="4" t="s">
        <v>27</v>
      </c>
      <c r="P53" s="4" t="s">
        <v>28</v>
      </c>
      <c r="Q53" s="4" t="s">
        <v>24</v>
      </c>
    </row>
    <row r="54" spans="1:17" ht="19.5" customHeight="1">
      <c r="A54" s="7"/>
      <c r="B54" s="7"/>
      <c r="C54" s="7"/>
      <c r="D54" s="7"/>
      <c r="E54" s="7"/>
      <c r="F54" s="7"/>
      <c r="G54" s="7"/>
      <c r="H54" s="8">
        <f>SUM(H53)</f>
        <v>6</v>
      </c>
      <c r="I54" s="8">
        <f>SUM(I53)</f>
        <v>0.0829125</v>
      </c>
      <c r="J54" s="7"/>
      <c r="K54" s="7"/>
      <c r="L54" s="7"/>
      <c r="M54" s="7"/>
      <c r="N54" s="7"/>
      <c r="O54" s="7"/>
      <c r="P54" s="7"/>
      <c r="Q54" s="7"/>
    </row>
    <row r="55" spans="13:17" ht="19.5" customHeight="1">
      <c r="M55" s="15"/>
      <c r="N55" s="15"/>
      <c r="O55" s="15"/>
      <c r="P55" s="15"/>
      <c r="Q55" s="15"/>
    </row>
    <row r="56" spans="6:17" s="16" customFormat="1" ht="19.5" customHeight="1">
      <c r="F56" s="16" t="s">
        <v>162</v>
      </c>
      <c r="H56" s="17">
        <f>SUM(H54,H50,H46,H41,H35,H28,H24,H20,H15,H11)</f>
        <v>346.70000000000005</v>
      </c>
      <c r="I56" s="18">
        <f>SUM(I54,I50,I46,I41,I35,I28,I24,I20,I15,I11)</f>
        <v>13.378290277777774</v>
      </c>
      <c r="M56" s="24"/>
      <c r="N56" s="24"/>
      <c r="O56" s="24"/>
      <c r="P56" s="24"/>
      <c r="Q56" s="24"/>
    </row>
    <row r="57" spans="13:17" ht="19.5" customHeight="1">
      <c r="M57" s="25"/>
      <c r="N57" s="25"/>
      <c r="O57" s="25"/>
      <c r="P57" s="25"/>
      <c r="Q57" s="25"/>
    </row>
    <row r="58" spans="13:17" ht="19.5" customHeight="1">
      <c r="M58" s="25"/>
      <c r="N58" s="25"/>
      <c r="O58" s="25"/>
      <c r="P58" s="25"/>
      <c r="Q58" s="25"/>
    </row>
  </sheetData>
  <sheetProtection/>
  <mergeCells count="13">
    <mergeCell ref="M58:Q58"/>
    <mergeCell ref="A25:Q25"/>
    <mergeCell ref="A29:Q29"/>
    <mergeCell ref="A36:Q36"/>
    <mergeCell ref="A42:Q42"/>
    <mergeCell ref="A47:Q47"/>
    <mergeCell ref="A51:Q51"/>
    <mergeCell ref="A1:Q1"/>
    <mergeCell ref="A12:Q12"/>
    <mergeCell ref="A16:Q16"/>
    <mergeCell ref="A21:Q21"/>
    <mergeCell ref="M56:Q56"/>
    <mergeCell ref="M57:Q57"/>
  </mergeCells>
  <printOptions/>
  <pageMargins left="0.7" right="0.7" top="0.75" bottom="0.75" header="0.3" footer="0.3"/>
  <pageSetup horizontalDpi="600" verticalDpi="600" orientation="landscape" paperSize="8" scale="70" r:id="rId1"/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admin</cp:lastModifiedBy>
  <cp:lastPrinted>2022-01-07T10:41:07Z</cp:lastPrinted>
  <dcterms:created xsi:type="dcterms:W3CDTF">2021-10-29T11:39:16Z</dcterms:created>
  <dcterms:modified xsi:type="dcterms:W3CDTF">2022-10-17T10:45:54Z</dcterms:modified>
  <cp:category/>
  <cp:version/>
  <cp:contentType/>
  <cp:contentStatus/>
</cp:coreProperties>
</file>